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8.évi költségvetése módosításhoz\2018 07 módosítás\"/>
    </mc:Choice>
  </mc:AlternateContent>
  <xr:revisionPtr revIDLastSave="0" documentId="10_ncr:8100000_{349C06C3-D0A2-444D-8BE6-C5D8A872AFC6}" xr6:coauthVersionLast="34" xr6:coauthVersionMax="34" xr10:uidLastSave="{00000000-0000-0000-0000-000000000000}"/>
  <bookViews>
    <workbookView xWindow="0" yWindow="0" windowWidth="24000" windowHeight="8925" xr2:uid="{00000000-000D-0000-FFFF-FFFF00000000}"/>
  </bookViews>
  <sheets>
    <sheet name="Terv" sheetId="1" r:id="rId1"/>
    <sheet name="Felcsút" sheetId="4" r:id="rId2"/>
  </sheets>
  <calcPr calcId="162913"/>
</workbook>
</file>

<file path=xl/calcChain.xml><?xml version="1.0" encoding="utf-8"?>
<calcChain xmlns="http://schemas.openxmlformats.org/spreadsheetml/2006/main">
  <c r="B31" i="1" l="1"/>
  <c r="B30" i="1"/>
  <c r="B26" i="1"/>
  <c r="B25" i="1"/>
  <c r="B33" i="1"/>
  <c r="E19" i="1"/>
  <c r="E20" i="1" s="1"/>
  <c r="E13" i="1"/>
  <c r="E16" i="1" s="1"/>
  <c r="F6" i="4"/>
  <c r="F14" i="4"/>
  <c r="F13" i="4"/>
  <c r="F7" i="4"/>
  <c r="F9" i="4"/>
  <c r="F10" i="4"/>
  <c r="F11" i="4"/>
  <c r="F12" i="4"/>
  <c r="F16" i="4"/>
  <c r="F18" i="4"/>
  <c r="F19" i="4"/>
  <c r="F20" i="4"/>
  <c r="F24" i="4"/>
  <c r="F26" i="4"/>
  <c r="F28" i="4"/>
  <c r="F29" i="4"/>
  <c r="F33" i="4"/>
  <c r="F31" i="4" s="1"/>
  <c r="F35" i="4"/>
  <c r="F37" i="4"/>
  <c r="F36" i="4" s="1"/>
  <c r="B27" i="1"/>
  <c r="E12" i="1"/>
  <c r="B28" i="1" l="1"/>
  <c r="B35" i="1"/>
  <c r="B36" i="1" s="1"/>
  <c r="F23" i="4"/>
  <c r="F38" i="4" s="1"/>
  <c r="F41" i="4" s="1"/>
  <c r="F15" i="4"/>
  <c r="F21" i="4" s="1"/>
  <c r="F42" i="4"/>
  <c r="B29" i="1"/>
  <c r="B32" i="1" s="1"/>
  <c r="E21" i="1"/>
  <c r="D20" i="1"/>
  <c r="D7" i="1"/>
  <c r="D8" i="1"/>
  <c r="D9" i="1"/>
  <c r="D10" i="1"/>
  <c r="D11" i="1"/>
  <c r="D6" i="1"/>
  <c r="B37" i="1" l="1"/>
  <c r="F43" i="4"/>
  <c r="F44" i="4" s="1"/>
  <c r="D13" i="1"/>
  <c r="D16" i="1" s="1"/>
  <c r="D12" i="1"/>
  <c r="D21" i="1" l="1"/>
</calcChain>
</file>

<file path=xl/sharedStrings.xml><?xml version="1.0" encoding="utf-8"?>
<sst xmlns="http://schemas.openxmlformats.org/spreadsheetml/2006/main" count="81" uniqueCount="79">
  <si>
    <t>Tétel megnevezése</t>
  </si>
  <si>
    <t>Szavazásnapi ellátás költségei</t>
  </si>
  <si>
    <t>Személyi juttatások összeg</t>
  </si>
  <si>
    <t>Egészségügyi hozzájárulás kiadásai</t>
  </si>
  <si>
    <t>Munkáltatót terhelő SZJA kiadásai</t>
  </si>
  <si>
    <t xml:space="preserve">Munkaadót terhelő járulékok </t>
  </si>
  <si>
    <t>Dologi kiadások összesen</t>
  </si>
  <si>
    <t>Összesen</t>
  </si>
  <si>
    <t>Rovatonkénti bontása</t>
  </si>
  <si>
    <t>Tiszteletdíjak</t>
  </si>
  <si>
    <t xml:space="preserve">Jutalom </t>
  </si>
  <si>
    <t xml:space="preserve">Reprezentációs kiadások kiadásai                   </t>
  </si>
  <si>
    <t xml:space="preserve">Szociális hozzájárulási adó kiadásai               </t>
  </si>
  <si>
    <t xml:space="preserve">Egészségügyi hozzájárulás kiadásai                 </t>
  </si>
  <si>
    <t xml:space="preserve">Munkáltatót terhelő személyi jöv. adó kiadásai     </t>
  </si>
  <si>
    <t xml:space="preserve">Irodaszer-, nyomtatványbeszerzés kiadásai          </t>
  </si>
  <si>
    <t>Fajlagos összeg</t>
  </si>
  <si>
    <t>Fő</t>
  </si>
  <si>
    <t xml:space="preserve">2  SZSZB bizottság tagjainak tiszteletdíja </t>
  </si>
  <si>
    <t xml:space="preserve">Jegyzőkönyvvezető jutalom </t>
  </si>
  <si>
    <t xml:space="preserve">HVI tagjainak jutalom </t>
  </si>
  <si>
    <t>Szociális hozzájárulás adó  (19,5%)</t>
  </si>
  <si>
    <t xml:space="preserve">Műk. célú előzetesen felsz. ÁFA </t>
  </si>
  <si>
    <t>Értesítőkkel kapcsolatos feladatok, irodaszer</t>
  </si>
  <si>
    <t xml:space="preserve"> SZEMÉLYI JUTTATÁSOK                                  </t>
  </si>
  <si>
    <t xml:space="preserve"> MUNKAADÓKAT TERH. JÁRULÉKOK</t>
  </si>
  <si>
    <t>Egyéb szolgáltatás</t>
  </si>
  <si>
    <t>Műk. célú előz. felszám. le nem vonható ÁFA</t>
  </si>
  <si>
    <t xml:space="preserve">DOLOGI KIADÁSOK                                      </t>
  </si>
  <si>
    <t xml:space="preserve"> ÖSSZES KIADÁS                                     </t>
  </si>
  <si>
    <t>Fajlagos*fő</t>
  </si>
  <si>
    <t>Tervezett kiadás</t>
  </si>
  <si>
    <t>2/2018. (I.3.) IM rendeletben lévő fajlagos összegek figyelembevételével számolt kiadások</t>
  </si>
  <si>
    <t>Megjegyzés</t>
  </si>
  <si>
    <t>HVB tagjainak tiszteletdíj</t>
  </si>
  <si>
    <t>HVI vezető jutalom</t>
  </si>
  <si>
    <t>MINDÖSSZESEN</t>
  </si>
  <si>
    <t>Munkáltatót terhelő járulékok összesen</t>
  </si>
  <si>
    <t>Választásnapi ellátás után fizetendő munkáltatói teher hatályos jogszabály szerint.</t>
  </si>
  <si>
    <t>Munkaadókat terhelő járulékok és szociális hozzájárulási adó fizetési kötelezettség településnél, hatályos jogszabályok szerint.</t>
  </si>
  <si>
    <t>Munkaadókat terhelő fizetési kötelezettség településnél, hatályos jogszabályok szerint.</t>
  </si>
  <si>
    <t>3. MUNKAADÓT TERHELŐ FIZETÉSI KÖTELEZETTSÉG</t>
  </si>
  <si>
    <t>Személyi juttatások összesen</t>
  </si>
  <si>
    <t>Szavazatszámláló bizottságok választott és megbízott tagjainak napközbeni  étkezési költsége</t>
  </si>
  <si>
    <t>Választásnapi ellátás költsége szavazókörönként.</t>
  </si>
  <si>
    <t>A HVI vezetőjének díjazása
A HVI figyelembe vehető tagjainak száma minden kapcsolt település után 1 fővel növekszik.</t>
  </si>
  <si>
    <t>8000 választópolgárig</t>
  </si>
  <si>
    <t>A HVI tagjának személyi normatívája, kivéve HVI vezető.
A normatíva a HVI alábbi számú tagjai tekintetében vehető figyelembe (a település választópolgárszáma, több településre kiterjedő illetékességgel rendelkező HVI esetén a települések összesített választópolgárszáma alapján):</t>
  </si>
  <si>
    <t>A helyi választási iroda tagjának személyi normatívája.</t>
  </si>
  <si>
    <t>A szavazatszámláló bizottság mellett működő jegyzőkönyvvezető díja.</t>
  </si>
  <si>
    <t xml:space="preserve"> HVB tagjának díja.</t>
  </si>
  <si>
    <t>Szavazatszámláló bizottságok (egy szavazókörrel rendelkező településen a HVB) 3 választott tagjának díja szavazókörökben.</t>
  </si>
  <si>
    <t>A szavazatszámláló bizottságok tagjainak tiszteletdíja.</t>
  </si>
  <si>
    <t>2. SZEMÉLYI JUTTATÁSOK</t>
  </si>
  <si>
    <t>Az SZSZB tagjainak ellátási költsége alapján fizetendő ÁFA.</t>
  </si>
  <si>
    <t>A HVI szavazásnapi működésével összefüggő kiadások. Szavazókörökkel való kapcsolattartás költségei.</t>
  </si>
  <si>
    <t>A szavazóhelyiség kialakításával, működtetésével kapcsolatos költségek szavazókörönként.</t>
  </si>
  <si>
    <t>Kiadások a szavazás napján</t>
  </si>
  <si>
    <t>Választással összefüggő egyéb dologi kiadások szavazókörönként.
Helyben készülő nyomtatványok előállítása, papír költsége: eskütételi jegyzőkönyvek, napközbeni jelentések nyomtatványai, választási bizottságok tagjainak megbízólevelei, átadás-átvételi jegyzőkönyvek, visszautasítottak jegyzéke stb. SZSZB eskütételének szervezése. Szavazóköri jegyzőkönyvek másolatainak biztosítása megbízott SZSZB tagok részére.</t>
  </si>
  <si>
    <t>Névjegyzék-nyomtatással kapcsolatos HVI feladatok elvégzése, választópolgáronként számolva, de legalább 500 Ft.</t>
  </si>
  <si>
    <t>Hirdetmény és tájékoztató nyomtatvány költségei szavazókörönként.
Hirdetmény plakát közzététele, lakossági tájékoztatók, hirdetmények (szavazókörök helye, címe, szavazás napja) nyomtatása, sokszorosítása, kiragasztása.</t>
  </si>
  <si>
    <t>Kiadások a szavazás napját megelőzően</t>
  </si>
  <si>
    <t>1. DOLOGI KIADÁSOK</t>
  </si>
  <si>
    <t>Normatíva összege</t>
  </si>
  <si>
    <t>Szavazókör száma/választó-polgárok száma/települések száma</t>
  </si>
  <si>
    <t>Ft/egység</t>
  </si>
  <si>
    <t>Egység</t>
  </si>
  <si>
    <t>Név</t>
  </si>
  <si>
    <t>Kód</t>
  </si>
  <si>
    <t>FELCSÚT</t>
  </si>
  <si>
    <t>Névjegyzékekkel kapcsolatos költség, melyet a Nemzeti Választási Iroda számláz, kalkulált</t>
  </si>
  <si>
    <t>Szavazásnapi anyagok szállításával kapcsolatos kiadások</t>
  </si>
  <si>
    <t>Jegyzőkönyvek szállításának költsége</t>
  </si>
  <si>
    <t>Magyarországi címre kézbesített értesítőkkel kapcsolatos feladatok</t>
  </si>
  <si>
    <t>3 fő részére Vértesacsai választást alapul véve</t>
  </si>
  <si>
    <t>OGY választáskori összeg szerint. Így ellátásra 70.250  Ft+27 %ÁFA= 89.220 Ft költhető</t>
  </si>
  <si>
    <t>Irodaszer</t>
  </si>
  <si>
    <t>Időközi polgármester- választás tervezett költsége</t>
  </si>
  <si>
    <t>1. függelék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</si>
</sst>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i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222222"/>
      <name val="Times New Roman"/>
      <family val="1"/>
      <charset val="238"/>
    </font>
    <font>
      <b/>
      <i/>
      <sz val="10"/>
      <color rgb="FF222222"/>
      <name val="Times New Roman"/>
      <family val="1"/>
      <charset val="238"/>
    </font>
    <font>
      <sz val="10"/>
      <color rgb="FF222222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rgb="FF22222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222222"/>
      <name val="Times New Roman"/>
      <family val="1"/>
      <charset val="238"/>
    </font>
    <font>
      <b/>
      <i/>
      <sz val="11"/>
      <color rgb="FF222222"/>
      <name val="Times New Roman"/>
      <family val="1"/>
      <charset val="238"/>
    </font>
    <font>
      <b/>
      <sz val="11"/>
      <color rgb="FF22222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164" fontId="8" fillId="2" borderId="2" xfId="0" applyNumberFormat="1" applyFont="1" applyFill="1" applyBorder="1"/>
    <xf numFmtId="0" fontId="7" fillId="0" borderId="3" xfId="0" applyFont="1" applyBorder="1"/>
    <xf numFmtId="164" fontId="7" fillId="3" borderId="3" xfId="0" applyNumberFormat="1" applyFont="1" applyFill="1" applyBorder="1"/>
    <xf numFmtId="0" fontId="7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164" fontId="7" fillId="0" borderId="3" xfId="0" applyNumberFormat="1" applyFont="1" applyBorder="1"/>
    <xf numFmtId="164" fontId="12" fillId="0" borderId="3" xfId="0" applyNumberFormat="1" applyFont="1" applyBorder="1"/>
    <xf numFmtId="0" fontId="13" fillId="4" borderId="4" xfId="0" applyFont="1" applyFill="1" applyBorder="1" applyAlignment="1">
      <alignment wrapText="1"/>
    </xf>
    <xf numFmtId="0" fontId="11" fillId="4" borderId="3" xfId="0" applyFont="1" applyFill="1" applyBorder="1" applyAlignment="1">
      <alignment vertical="top" wrapText="1"/>
    </xf>
    <xf numFmtId="0" fontId="14" fillId="0" borderId="0" xfId="0" applyFont="1"/>
    <xf numFmtId="164" fontId="15" fillId="0" borderId="3" xfId="0" applyNumberFormat="1" applyFont="1" applyBorder="1" applyAlignment="1"/>
    <xf numFmtId="0" fontId="16" fillId="4" borderId="2" xfId="0" applyFont="1" applyFill="1" applyBorder="1" applyAlignment="1">
      <alignment wrapText="1"/>
    </xf>
    <xf numFmtId="0" fontId="17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vertical="top" wrapText="1"/>
    </xf>
    <xf numFmtId="164" fontId="7" fillId="0" borderId="4" xfId="0" applyNumberFormat="1" applyFont="1" applyBorder="1"/>
    <xf numFmtId="0" fontId="11" fillId="4" borderId="3" xfId="0" applyFont="1" applyFill="1" applyBorder="1" applyAlignment="1">
      <alignment vertical="top" wrapText="1"/>
    </xf>
    <xf numFmtId="164" fontId="7" fillId="0" borderId="5" xfId="0" applyNumberFormat="1" applyFont="1" applyBorder="1"/>
    <xf numFmtId="3" fontId="11" fillId="4" borderId="3" xfId="0" applyNumberFormat="1" applyFont="1" applyFill="1" applyBorder="1" applyAlignment="1">
      <alignment wrapText="1"/>
    </xf>
    <xf numFmtId="0" fontId="11" fillId="4" borderId="3" xfId="0" applyNumberFormat="1" applyFont="1" applyFill="1" applyBorder="1" applyAlignment="1">
      <alignment wrapText="1"/>
    </xf>
    <xf numFmtId="164" fontId="7" fillId="0" borderId="3" xfId="0" applyNumberFormat="1" applyFont="1" applyBorder="1" applyAlignment="1"/>
    <xf numFmtId="0" fontId="7" fillId="4" borderId="4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1" fillId="4" borderId="4" xfId="0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164" fontId="15" fillId="0" borderId="7" xfId="0" applyNumberFormat="1" applyFont="1" applyBorder="1" applyAlignment="1"/>
    <xf numFmtId="0" fontId="14" fillId="4" borderId="8" xfId="0" applyFont="1" applyFill="1" applyBorder="1" applyAlignment="1">
      <alignment wrapText="1"/>
    </xf>
    <xf numFmtId="0" fontId="16" fillId="4" borderId="3" xfId="0" applyFont="1" applyFill="1" applyBorder="1" applyAlignment="1">
      <alignment wrapText="1"/>
    </xf>
    <xf numFmtId="164" fontId="15" fillId="0" borderId="3" xfId="0" applyNumberFormat="1" applyFont="1" applyBorder="1"/>
    <xf numFmtId="0" fontId="14" fillId="4" borderId="7" xfId="0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164" fontId="7" fillId="0" borderId="7" xfId="0" applyNumberFormat="1" applyFont="1" applyBorder="1"/>
    <xf numFmtId="0" fontId="7" fillId="0" borderId="8" xfId="0" applyFont="1" applyBorder="1"/>
    <xf numFmtId="0" fontId="7" fillId="4" borderId="8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164" fontId="19" fillId="2" borderId="3" xfId="0" applyNumberFormat="1" applyFont="1" applyFill="1" applyBorder="1"/>
    <xf numFmtId="0" fontId="14" fillId="0" borderId="3" xfId="0" applyFont="1" applyBorder="1"/>
    <xf numFmtId="164" fontId="7" fillId="0" borderId="4" xfId="0" applyNumberFormat="1" applyFont="1" applyBorder="1" applyAlignment="1"/>
    <xf numFmtId="0" fontId="7" fillId="0" borderId="4" xfId="0" applyFont="1" applyBorder="1" applyAlignment="1">
      <alignment wrapText="1"/>
    </xf>
    <xf numFmtId="164" fontId="7" fillId="0" borderId="2" xfId="0" applyNumberFormat="1" applyFont="1" applyBorder="1" applyAlignment="1"/>
    <xf numFmtId="3" fontId="11" fillId="4" borderId="2" xfId="0" applyNumberFormat="1" applyFont="1" applyFill="1" applyBorder="1" applyAlignment="1">
      <alignment wrapText="1"/>
    </xf>
    <xf numFmtId="0" fontId="13" fillId="4" borderId="2" xfId="0" applyFont="1" applyFill="1" applyBorder="1" applyAlignment="1">
      <alignment wrapText="1"/>
    </xf>
    <xf numFmtId="164" fontId="15" fillId="0" borderId="7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1" fillId="4" borderId="0" xfId="0" applyFont="1" applyFill="1" applyAlignment="1">
      <alignment wrapText="1"/>
    </xf>
    <xf numFmtId="0" fontId="11" fillId="4" borderId="3" xfId="0" applyFont="1" applyFill="1" applyBorder="1" applyAlignment="1">
      <alignment horizontal="right" vertical="top" wrapText="1"/>
    </xf>
    <xf numFmtId="164" fontId="11" fillId="4" borderId="3" xfId="0" applyNumberFormat="1" applyFont="1" applyFill="1" applyBorder="1" applyAlignment="1">
      <alignment horizontal="right" vertical="top" wrapText="1"/>
    </xf>
    <xf numFmtId="3" fontId="11" fillId="4" borderId="3" xfId="0" applyNumberFormat="1" applyFont="1" applyFill="1" applyBorder="1" applyAlignment="1">
      <alignment horizontal="right" vertical="top" wrapText="1"/>
    </xf>
    <xf numFmtId="0" fontId="20" fillId="0" borderId="9" xfId="0" applyFont="1" applyBorder="1" applyAlignment="1">
      <alignment vertical="top" wrapText="1"/>
    </xf>
    <xf numFmtId="0" fontId="11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3" fontId="11" fillId="4" borderId="3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/>
    </xf>
    <xf numFmtId="0" fontId="20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11" fillId="4" borderId="2" xfId="0" applyNumberFormat="1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9" fillId="4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" fontId="11" fillId="4" borderId="3" xfId="0" applyNumberFormat="1" applyFont="1" applyFill="1" applyBorder="1" applyAlignment="1">
      <alignment wrapText="1"/>
    </xf>
    <xf numFmtId="164" fontId="7" fillId="0" borderId="3" xfId="0" applyNumberFormat="1" applyFont="1" applyBorder="1" applyAlignment="1"/>
    <xf numFmtId="0" fontId="9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13" fillId="4" borderId="2" xfId="0" applyFont="1" applyFill="1" applyBorder="1" applyAlignment="1">
      <alignment wrapText="1"/>
    </xf>
    <xf numFmtId="0" fontId="18" fillId="4" borderId="6" xfId="0" applyFont="1" applyFill="1" applyBorder="1" applyAlignment="1">
      <alignment wrapText="1"/>
    </xf>
    <xf numFmtId="0" fontId="19" fillId="0" borderId="8" xfId="0" applyFont="1" applyBorder="1" applyAlignment="1">
      <alignment wrapText="1"/>
    </xf>
    <xf numFmtId="164" fontId="11" fillId="3" borderId="2" xfId="0" applyNumberFormat="1" applyFont="1" applyFill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11" fillId="4" borderId="3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Border="1" applyAlignment="1"/>
    <xf numFmtId="164" fontId="7" fillId="0" borderId="4" xfId="0" applyNumberFormat="1" applyFont="1" applyBorder="1" applyAlignment="1"/>
    <xf numFmtId="3" fontId="11" fillId="4" borderId="3" xfId="0" applyNumberFormat="1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wrapText="1"/>
    </xf>
    <xf numFmtId="0" fontId="11" fillId="4" borderId="3" xfId="0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4" borderId="3" xfId="0" applyFont="1" applyFill="1" applyBorder="1" applyAlignment="1">
      <alignment vertical="top" wrapText="1"/>
    </xf>
    <xf numFmtId="0" fontId="11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3" fontId="11" fillId="4" borderId="6" xfId="0" applyNumberFormat="1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9" fillId="4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A4" sqref="A4:D4"/>
    </sheetView>
  </sheetViews>
  <sheetFormatPr defaultRowHeight="15" x14ac:dyDescent="0.25"/>
  <cols>
    <col min="1" max="1" width="38" style="1" customWidth="1"/>
    <col min="2" max="2" width="14.42578125" style="1" customWidth="1"/>
    <col min="3" max="3" width="9.85546875" style="1" customWidth="1"/>
    <col min="4" max="4" width="12.5703125" style="1" customWidth="1"/>
    <col min="5" max="5" width="15.42578125" style="1" customWidth="1"/>
    <col min="6" max="6" width="26.7109375" style="1" customWidth="1"/>
    <col min="7" max="16384" width="9.140625" style="1"/>
  </cols>
  <sheetData>
    <row r="1" spans="1:7" ht="15.75" x14ac:dyDescent="0.25">
      <c r="A1" s="133" t="s">
        <v>78</v>
      </c>
      <c r="B1" s="133"/>
      <c r="C1" s="133"/>
      <c r="D1" s="133"/>
      <c r="E1" s="133"/>
      <c r="F1" s="133"/>
    </row>
    <row r="2" spans="1:7" ht="15.75" x14ac:dyDescent="0.25">
      <c r="A2" s="89" t="s">
        <v>77</v>
      </c>
      <c r="B2" s="89"/>
      <c r="C2" s="89"/>
      <c r="D2" s="89"/>
      <c r="E2" s="89"/>
      <c r="F2" s="89"/>
    </row>
    <row r="4" spans="1:7" x14ac:dyDescent="0.25">
      <c r="A4" s="134" t="s">
        <v>32</v>
      </c>
      <c r="B4" s="134"/>
      <c r="C4" s="134"/>
      <c r="D4" s="134"/>
      <c r="E4" s="85" t="s">
        <v>31</v>
      </c>
      <c r="F4" s="87" t="s">
        <v>33</v>
      </c>
    </row>
    <row r="5" spans="1:7" ht="15.75" x14ac:dyDescent="0.25">
      <c r="A5" s="10" t="s">
        <v>0</v>
      </c>
      <c r="B5" s="10" t="s">
        <v>16</v>
      </c>
      <c r="C5" s="10" t="s">
        <v>17</v>
      </c>
      <c r="D5" s="11" t="s">
        <v>30</v>
      </c>
      <c r="E5" s="86"/>
      <c r="F5" s="88"/>
    </row>
    <row r="6" spans="1:7" x14ac:dyDescent="0.25">
      <c r="A6" s="1" t="s">
        <v>18</v>
      </c>
      <c r="B6" s="1">
        <v>35000</v>
      </c>
      <c r="C6" s="9">
        <v>6</v>
      </c>
      <c r="D6" s="2">
        <f>B6*C6</f>
        <v>210000</v>
      </c>
      <c r="E6" s="12">
        <v>210000</v>
      </c>
    </row>
    <row r="7" spans="1:7" x14ac:dyDescent="0.25">
      <c r="A7" s="1" t="s">
        <v>19</v>
      </c>
      <c r="B7" s="1">
        <v>35000</v>
      </c>
      <c r="C7" s="9">
        <v>2</v>
      </c>
      <c r="D7" s="2">
        <f t="shared" ref="D7:D11" si="0">B7*C7</f>
        <v>70000</v>
      </c>
      <c r="E7" s="12">
        <v>70000</v>
      </c>
    </row>
    <row r="8" spans="1:7" x14ac:dyDescent="0.25">
      <c r="A8" s="1" t="s">
        <v>34</v>
      </c>
      <c r="B8" s="1">
        <v>35000</v>
      </c>
      <c r="C8" s="9">
        <v>3</v>
      </c>
      <c r="D8" s="2">
        <f t="shared" si="0"/>
        <v>105000</v>
      </c>
      <c r="E8" s="12">
        <v>105000</v>
      </c>
      <c r="F8" s="15"/>
    </row>
    <row r="9" spans="1:7" ht="30" x14ac:dyDescent="0.25">
      <c r="A9" s="81" t="s">
        <v>20</v>
      </c>
      <c r="B9" s="81">
        <v>50000</v>
      </c>
      <c r="C9" s="9">
        <v>5</v>
      </c>
      <c r="D9" s="82">
        <f t="shared" si="0"/>
        <v>250000</v>
      </c>
      <c r="E9" s="83">
        <v>150000</v>
      </c>
      <c r="F9" s="84" t="s">
        <v>74</v>
      </c>
    </row>
    <row r="10" spans="1:7" x14ac:dyDescent="0.25">
      <c r="A10" s="1" t="s">
        <v>35</v>
      </c>
      <c r="B10" s="1">
        <v>85000</v>
      </c>
      <c r="C10" s="9">
        <v>1</v>
      </c>
      <c r="D10" s="2">
        <f t="shared" si="0"/>
        <v>85000</v>
      </c>
      <c r="E10" s="12">
        <v>85000</v>
      </c>
      <c r="F10" s="15"/>
    </row>
    <row r="11" spans="1:7" ht="60" x14ac:dyDescent="0.25">
      <c r="A11" s="16" t="s">
        <v>1</v>
      </c>
      <c r="B11" s="18">
        <v>6300</v>
      </c>
      <c r="C11" s="18">
        <v>2</v>
      </c>
      <c r="D11" s="19">
        <f t="shared" si="0"/>
        <v>12600</v>
      </c>
      <c r="E11" s="17">
        <v>70250</v>
      </c>
      <c r="F11" s="15" t="s">
        <v>75</v>
      </c>
      <c r="G11" s="2"/>
    </row>
    <row r="12" spans="1:7" x14ac:dyDescent="0.25">
      <c r="A12" s="3" t="s">
        <v>2</v>
      </c>
      <c r="B12" s="3"/>
      <c r="C12" s="3"/>
      <c r="D12" s="4">
        <f>SUM(D6:D11)</f>
        <v>732600</v>
      </c>
      <c r="E12" s="13">
        <f>SUM(E6:E11)</f>
        <v>690250</v>
      </c>
    </row>
    <row r="13" spans="1:7" x14ac:dyDescent="0.25">
      <c r="A13" s="1" t="s">
        <v>21</v>
      </c>
      <c r="D13" s="2">
        <f>(D6+D7+D8+D9+D10)*19.5%</f>
        <v>140400</v>
      </c>
      <c r="E13" s="12">
        <f>(E6+E7+E8+E9+E10)*19.5%</f>
        <v>120900</v>
      </c>
      <c r="F13" s="2"/>
    </row>
    <row r="14" spans="1:7" x14ac:dyDescent="0.25">
      <c r="A14" s="1" t="s">
        <v>3</v>
      </c>
      <c r="D14" s="2">
        <v>3682</v>
      </c>
      <c r="E14" s="12">
        <v>20530</v>
      </c>
    </row>
    <row r="15" spans="1:7" x14ac:dyDescent="0.25">
      <c r="A15" s="1" t="s">
        <v>4</v>
      </c>
      <c r="D15" s="2">
        <v>2832</v>
      </c>
      <c r="E15" s="12">
        <v>15792</v>
      </c>
    </row>
    <row r="16" spans="1:7" x14ac:dyDescent="0.25">
      <c r="A16" s="3" t="s">
        <v>5</v>
      </c>
      <c r="B16" s="3"/>
      <c r="C16" s="3"/>
      <c r="D16" s="4">
        <f>SUM(D13:D15)</f>
        <v>146914</v>
      </c>
      <c r="E16" s="13">
        <f>SUM(E13:E15)</f>
        <v>157222</v>
      </c>
    </row>
    <row r="17" spans="1:7" ht="60" x14ac:dyDescent="0.25">
      <c r="A17" s="90" t="s">
        <v>23</v>
      </c>
      <c r="B17" s="81"/>
      <c r="C17" s="81"/>
      <c r="D17" s="82">
        <v>231469</v>
      </c>
      <c r="E17" s="83">
        <v>235486</v>
      </c>
      <c r="F17" s="84" t="s">
        <v>70</v>
      </c>
    </row>
    <row r="18" spans="1:7" x14ac:dyDescent="0.25">
      <c r="A18" s="91"/>
      <c r="B18" s="81"/>
      <c r="C18" s="81"/>
      <c r="D18" s="82"/>
      <c r="E18" s="83">
        <v>56342</v>
      </c>
      <c r="F18" s="84" t="s">
        <v>76</v>
      </c>
    </row>
    <row r="19" spans="1:7" x14ac:dyDescent="0.25">
      <c r="A19" s="1" t="s">
        <v>22</v>
      </c>
      <c r="D19" s="2">
        <v>62497</v>
      </c>
      <c r="E19" s="12">
        <f>(E11+E18)*27%</f>
        <v>34179.840000000004</v>
      </c>
    </row>
    <row r="20" spans="1:7" x14ac:dyDescent="0.25">
      <c r="A20" s="3" t="s">
        <v>6</v>
      </c>
      <c r="B20" s="3"/>
      <c r="C20" s="3"/>
      <c r="D20" s="4">
        <f>SUM(D17:D19)</f>
        <v>293966</v>
      </c>
      <c r="E20" s="13">
        <f>SUM(E17:E19)</f>
        <v>326007.84000000003</v>
      </c>
    </row>
    <row r="21" spans="1:7" ht="15.75" x14ac:dyDescent="0.25">
      <c r="A21" s="7" t="s">
        <v>7</v>
      </c>
      <c r="B21" s="7"/>
      <c r="C21" s="7"/>
      <c r="D21" s="8">
        <f>D20+D16+D12</f>
        <v>1173480</v>
      </c>
      <c r="E21" s="14">
        <f>E20+E16+E12</f>
        <v>1173479.8400000001</v>
      </c>
      <c r="G21" s="2"/>
    </row>
    <row r="23" spans="1:7" x14ac:dyDescent="0.25">
      <c r="E23" s="2"/>
    </row>
    <row r="24" spans="1:7" x14ac:dyDescent="0.25">
      <c r="A24" s="1" t="s">
        <v>8</v>
      </c>
    </row>
    <row r="25" spans="1:7" x14ac:dyDescent="0.25">
      <c r="A25" s="1" t="s">
        <v>9</v>
      </c>
      <c r="B25" s="2">
        <f>E6+E8</f>
        <v>315000</v>
      </c>
      <c r="D25" s="2"/>
    </row>
    <row r="26" spans="1:7" x14ac:dyDescent="0.25">
      <c r="A26" s="1" t="s">
        <v>10</v>
      </c>
      <c r="B26" s="2">
        <f>E7+E9+E10</f>
        <v>305000</v>
      </c>
      <c r="D26" s="2"/>
    </row>
    <row r="27" spans="1:7" x14ac:dyDescent="0.25">
      <c r="A27" s="1" t="s">
        <v>11</v>
      </c>
      <c r="B27" s="2">
        <f>E11</f>
        <v>70250</v>
      </c>
      <c r="D27" s="2"/>
    </row>
    <row r="28" spans="1:7" x14ac:dyDescent="0.25">
      <c r="A28" s="5" t="s">
        <v>24</v>
      </c>
      <c r="B28" s="6">
        <f>SUM(B25:B27)</f>
        <v>690250</v>
      </c>
      <c r="D28" s="2"/>
    </row>
    <row r="29" spans="1:7" x14ac:dyDescent="0.25">
      <c r="A29" s="1" t="s">
        <v>12</v>
      </c>
      <c r="B29" s="2">
        <f>E13</f>
        <v>120900</v>
      </c>
      <c r="D29" s="2"/>
    </row>
    <row r="30" spans="1:7" x14ac:dyDescent="0.25">
      <c r="A30" s="1" t="s">
        <v>13</v>
      </c>
      <c r="B30" s="2">
        <f>E14</f>
        <v>20530</v>
      </c>
      <c r="D30" s="2"/>
    </row>
    <row r="31" spans="1:7" x14ac:dyDescent="0.25">
      <c r="A31" s="1" t="s">
        <v>14</v>
      </c>
      <c r="B31" s="2">
        <f>E15</f>
        <v>15792</v>
      </c>
      <c r="D31" s="2"/>
    </row>
    <row r="32" spans="1:7" x14ac:dyDescent="0.25">
      <c r="A32" s="5" t="s">
        <v>25</v>
      </c>
      <c r="B32" s="6">
        <f>SUM(B29:B31)</f>
        <v>157222</v>
      </c>
      <c r="D32" s="2"/>
    </row>
    <row r="33" spans="1:4" x14ac:dyDescent="0.25">
      <c r="A33" s="1" t="s">
        <v>15</v>
      </c>
      <c r="B33" s="2">
        <f>133854+E18</f>
        <v>190196</v>
      </c>
      <c r="D33" s="2"/>
    </row>
    <row r="34" spans="1:4" x14ac:dyDescent="0.25">
      <c r="A34" s="1" t="s">
        <v>26</v>
      </c>
      <c r="B34" s="2">
        <v>101632</v>
      </c>
      <c r="D34" s="2"/>
    </row>
    <row r="35" spans="1:4" x14ac:dyDescent="0.25">
      <c r="A35" s="1" t="s">
        <v>27</v>
      </c>
      <c r="B35" s="2">
        <f>E19</f>
        <v>34179.840000000004</v>
      </c>
      <c r="D35" s="2"/>
    </row>
    <row r="36" spans="1:4" x14ac:dyDescent="0.25">
      <c r="A36" s="5" t="s">
        <v>28</v>
      </c>
      <c r="B36" s="6">
        <f>SUM(B33:B35)</f>
        <v>326007.84000000003</v>
      </c>
      <c r="D36" s="2"/>
    </row>
    <row r="37" spans="1:4" x14ac:dyDescent="0.25">
      <c r="A37" s="3" t="s">
        <v>29</v>
      </c>
      <c r="B37" s="4">
        <f>B36+B32+B28</f>
        <v>1173479.8400000001</v>
      </c>
      <c r="D37" s="2"/>
    </row>
  </sheetData>
  <mergeCells count="6">
    <mergeCell ref="A1:F1"/>
    <mergeCell ref="A4:D4"/>
    <mergeCell ref="E4:E5"/>
    <mergeCell ref="F4:F5"/>
    <mergeCell ref="A2:F2"/>
    <mergeCell ref="A17:A1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7"/>
  <sheetViews>
    <sheetView topLeftCell="A36" workbookViewId="0">
      <selection activeCell="F6" sqref="F6"/>
    </sheetView>
  </sheetViews>
  <sheetFormatPr defaultRowHeight="12.75" x14ac:dyDescent="0.2"/>
  <cols>
    <col min="1" max="1" width="24.7109375" style="20" customWidth="1"/>
    <col min="2" max="2" width="70" style="20" customWidth="1"/>
    <col min="3" max="3" width="8.7109375" style="20" customWidth="1"/>
    <col min="4" max="4" width="13.5703125" style="20" customWidth="1"/>
    <col min="5" max="5" width="13.28515625" style="20" customWidth="1"/>
    <col min="6" max="6" width="20.140625" style="21" customWidth="1"/>
    <col min="7" max="16384" width="9.140625" style="20"/>
  </cols>
  <sheetData>
    <row r="1" spans="1:6" ht="20.100000000000001" customHeight="1" x14ac:dyDescent="0.2">
      <c r="A1" s="71"/>
      <c r="B1" s="70"/>
      <c r="C1" s="69"/>
      <c r="D1" s="69"/>
      <c r="E1" s="69"/>
      <c r="F1" s="69"/>
    </row>
    <row r="2" spans="1:6" ht="20.100000000000001" customHeight="1" x14ac:dyDescent="0.2">
      <c r="A2" s="28"/>
      <c r="B2" s="68" t="s">
        <v>69</v>
      </c>
    </row>
    <row r="3" spans="1:6" ht="30" customHeight="1" x14ac:dyDescent="0.2">
      <c r="A3" s="129" t="s">
        <v>68</v>
      </c>
      <c r="B3" s="94" t="s">
        <v>67</v>
      </c>
      <c r="C3" s="94" t="s">
        <v>66</v>
      </c>
      <c r="D3" s="94" t="s">
        <v>65</v>
      </c>
      <c r="E3" s="115" t="s">
        <v>64</v>
      </c>
      <c r="F3" s="100" t="s">
        <v>63</v>
      </c>
    </row>
    <row r="4" spans="1:6" ht="48.75" customHeight="1" x14ac:dyDescent="0.2">
      <c r="A4" s="130"/>
      <c r="B4" s="95"/>
      <c r="C4" s="95"/>
      <c r="D4" s="95"/>
      <c r="E4" s="116"/>
      <c r="F4" s="101"/>
    </row>
    <row r="5" spans="1:6" ht="20.100000000000001" customHeight="1" x14ac:dyDescent="0.2">
      <c r="A5" s="28" t="s">
        <v>62</v>
      </c>
      <c r="B5" s="59"/>
      <c r="C5" s="58"/>
      <c r="D5" s="57"/>
      <c r="E5" s="57"/>
      <c r="F5" s="56"/>
    </row>
    <row r="6" spans="1:6" s="33" customFormat="1" ht="20.100000000000001" customHeight="1" x14ac:dyDescent="0.25">
      <c r="A6" s="52">
        <v>101</v>
      </c>
      <c r="B6" s="55" t="s">
        <v>61</v>
      </c>
      <c r="C6" s="51"/>
      <c r="D6" s="51"/>
      <c r="E6" s="51"/>
      <c r="F6" s="67">
        <f>F7+F9+F11+F13+F14</f>
        <v>242566</v>
      </c>
    </row>
    <row r="7" spans="1:6" ht="17.25" customHeight="1" x14ac:dyDescent="0.2">
      <c r="A7" s="124">
        <v>10101</v>
      </c>
      <c r="B7" s="104" t="s">
        <v>60</v>
      </c>
      <c r="C7" s="121">
        <v>1</v>
      </c>
      <c r="D7" s="109">
        <v>3000</v>
      </c>
      <c r="E7" s="112">
        <v>2</v>
      </c>
      <c r="F7" s="102">
        <f>D7*E7</f>
        <v>6000</v>
      </c>
    </row>
    <row r="8" spans="1:6" ht="27" customHeight="1" x14ac:dyDescent="0.2">
      <c r="A8" s="124"/>
      <c r="B8" s="93"/>
      <c r="C8" s="121"/>
      <c r="D8" s="109"/>
      <c r="E8" s="112">
        <v>9</v>
      </c>
      <c r="F8" s="103"/>
    </row>
    <row r="9" spans="1:6" ht="20.100000000000001" customHeight="1" x14ac:dyDescent="0.2">
      <c r="A9" s="124">
        <v>10102</v>
      </c>
      <c r="B9" s="104" t="s">
        <v>59</v>
      </c>
      <c r="C9" s="121">
        <v>1</v>
      </c>
      <c r="D9" s="131">
        <v>1.5</v>
      </c>
      <c r="E9" s="117">
        <v>1484</v>
      </c>
      <c r="F9" s="107">
        <f>E9*D9</f>
        <v>2226</v>
      </c>
    </row>
    <row r="10" spans="1:6" ht="31.5" customHeight="1" x14ac:dyDescent="0.2">
      <c r="A10" s="124"/>
      <c r="B10" s="93"/>
      <c r="C10" s="121"/>
      <c r="D10" s="131"/>
      <c r="E10" s="118"/>
      <c r="F10" s="108">
        <f>E9*D9</f>
        <v>2226</v>
      </c>
    </row>
    <row r="11" spans="1:6" ht="20.100000000000001" customHeight="1" x14ac:dyDescent="0.2">
      <c r="A11" s="124">
        <v>10103</v>
      </c>
      <c r="B11" s="104" t="s">
        <v>58</v>
      </c>
      <c r="C11" s="121">
        <v>1</v>
      </c>
      <c r="D11" s="109">
        <v>12000</v>
      </c>
      <c r="E11" s="112">
        <v>2</v>
      </c>
      <c r="F11" s="109">
        <f>E11*D11</f>
        <v>24000</v>
      </c>
    </row>
    <row r="12" spans="1:6" ht="62.25" customHeight="1" x14ac:dyDescent="0.2">
      <c r="A12" s="124"/>
      <c r="B12" s="93"/>
      <c r="C12" s="121"/>
      <c r="D12" s="109"/>
      <c r="E12" s="112">
        <v>9</v>
      </c>
      <c r="F12" s="109">
        <f>D11*E12</f>
        <v>108000</v>
      </c>
    </row>
    <row r="13" spans="1:6" ht="62.25" customHeight="1" x14ac:dyDescent="0.2">
      <c r="A13" s="39">
        <v>10109</v>
      </c>
      <c r="B13" s="75" t="s">
        <v>71</v>
      </c>
      <c r="C13" s="72">
        <v>1</v>
      </c>
      <c r="D13" s="73">
        <v>10000</v>
      </c>
      <c r="E13" s="74">
        <v>1</v>
      </c>
      <c r="F13" s="73">
        <f>E13*D13</f>
        <v>10000</v>
      </c>
    </row>
    <row r="14" spans="1:6" ht="62.25" customHeight="1" x14ac:dyDescent="0.2">
      <c r="A14" s="39">
        <v>10502</v>
      </c>
      <c r="B14" s="80" t="s">
        <v>73</v>
      </c>
      <c r="C14" s="72">
        <v>1</v>
      </c>
      <c r="D14" s="73">
        <v>135</v>
      </c>
      <c r="E14" s="74">
        <v>1484</v>
      </c>
      <c r="F14" s="73">
        <f>E14*D14</f>
        <v>200340</v>
      </c>
    </row>
    <row r="15" spans="1:6" s="33" customFormat="1" ht="20.100000000000001" customHeight="1" x14ac:dyDescent="0.25">
      <c r="A15" s="52">
        <v>102</v>
      </c>
      <c r="B15" s="55" t="s">
        <v>57</v>
      </c>
      <c r="C15" s="51"/>
      <c r="D15" s="51"/>
      <c r="E15" s="51"/>
      <c r="F15" s="67">
        <f>SUM(F16:F20)</f>
        <v>51400</v>
      </c>
    </row>
    <row r="16" spans="1:6" ht="33" customHeight="1" x14ac:dyDescent="0.2">
      <c r="A16" s="124">
        <v>10201</v>
      </c>
      <c r="B16" s="104" t="s">
        <v>56</v>
      </c>
      <c r="C16" s="125">
        <v>1</v>
      </c>
      <c r="D16" s="96">
        <v>4000</v>
      </c>
      <c r="E16" s="92">
        <v>2</v>
      </c>
      <c r="F16" s="110">
        <f>D16*E16</f>
        <v>8000</v>
      </c>
    </row>
    <row r="17" spans="1:6" ht="20.100000000000001" customHeight="1" x14ac:dyDescent="0.2">
      <c r="A17" s="124"/>
      <c r="B17" s="93"/>
      <c r="C17" s="125"/>
      <c r="D17" s="96"/>
      <c r="E17" s="93"/>
      <c r="F17" s="111"/>
    </row>
    <row r="18" spans="1:6" ht="30" customHeight="1" x14ac:dyDescent="0.2">
      <c r="A18" s="32">
        <v>10202</v>
      </c>
      <c r="B18" s="66" t="s">
        <v>55</v>
      </c>
      <c r="C18" s="28">
        <v>1</v>
      </c>
      <c r="D18" s="41">
        <v>30000</v>
      </c>
      <c r="E18" s="65">
        <v>1</v>
      </c>
      <c r="F18" s="64">
        <f>E18*D18</f>
        <v>30000</v>
      </c>
    </row>
    <row r="19" spans="1:6" ht="40.5" customHeight="1" x14ac:dyDescent="0.2">
      <c r="A19" s="76">
        <v>10302</v>
      </c>
      <c r="B19" s="77" t="s">
        <v>72</v>
      </c>
      <c r="C19" s="76">
        <v>1</v>
      </c>
      <c r="D19" s="78">
        <v>5000</v>
      </c>
      <c r="E19" s="78">
        <v>2</v>
      </c>
      <c r="F19" s="79">
        <f>D19*E19</f>
        <v>10000</v>
      </c>
    </row>
    <row r="20" spans="1:6" ht="24" customHeight="1" x14ac:dyDescent="0.2">
      <c r="A20" s="32">
        <v>10401</v>
      </c>
      <c r="B20" s="45" t="s">
        <v>54</v>
      </c>
      <c r="C20" s="28">
        <v>1</v>
      </c>
      <c r="D20" s="41">
        <v>1700</v>
      </c>
      <c r="E20" s="63">
        <v>2</v>
      </c>
      <c r="F20" s="62">
        <f>D20*E20</f>
        <v>3400</v>
      </c>
    </row>
    <row r="21" spans="1:6" s="33" customFormat="1" ht="20.100000000000001" customHeight="1" x14ac:dyDescent="0.25">
      <c r="A21" s="61"/>
      <c r="B21" s="119" t="s">
        <v>6</v>
      </c>
      <c r="C21" s="120"/>
      <c r="D21" s="120"/>
      <c r="E21" s="120"/>
      <c r="F21" s="60">
        <f>F6+F15</f>
        <v>293966</v>
      </c>
    </row>
    <row r="22" spans="1:6" ht="20.100000000000001" customHeight="1" x14ac:dyDescent="0.2">
      <c r="A22" s="28" t="s">
        <v>53</v>
      </c>
      <c r="B22" s="59"/>
      <c r="C22" s="58"/>
      <c r="D22" s="57"/>
      <c r="E22" s="57"/>
      <c r="F22" s="56"/>
    </row>
    <row r="23" spans="1:6" s="33" customFormat="1" ht="20.100000000000001" customHeight="1" x14ac:dyDescent="0.25">
      <c r="A23" s="52">
        <v>201</v>
      </c>
      <c r="B23" s="55" t="s">
        <v>52</v>
      </c>
      <c r="C23" s="51"/>
      <c r="D23" s="51"/>
      <c r="E23" s="54"/>
      <c r="F23" s="53">
        <f>F24+F26</f>
        <v>315000</v>
      </c>
    </row>
    <row r="24" spans="1:6" ht="27.75" customHeight="1" x14ac:dyDescent="0.2">
      <c r="A24" s="124">
        <v>20101</v>
      </c>
      <c r="B24" s="113" t="s">
        <v>51</v>
      </c>
      <c r="C24" s="125">
        <v>3</v>
      </c>
      <c r="D24" s="96">
        <v>35000</v>
      </c>
      <c r="E24" s="96">
        <v>2</v>
      </c>
      <c r="F24" s="97">
        <f>E24*D24*C24</f>
        <v>210000</v>
      </c>
    </row>
    <row r="25" spans="1:6" ht="25.5" customHeight="1" x14ac:dyDescent="0.2">
      <c r="A25" s="124"/>
      <c r="B25" s="114"/>
      <c r="C25" s="125"/>
      <c r="D25" s="96"/>
      <c r="E25" s="96"/>
      <c r="F25" s="97"/>
    </row>
    <row r="26" spans="1:6" ht="20.100000000000001" customHeight="1" x14ac:dyDescent="0.2">
      <c r="A26" s="124"/>
      <c r="B26" s="122" t="s">
        <v>50</v>
      </c>
      <c r="C26" s="125">
        <v>3</v>
      </c>
      <c r="D26" s="96">
        <v>35000</v>
      </c>
      <c r="E26" s="96">
        <v>0</v>
      </c>
      <c r="F26" s="97">
        <f>C26*D26</f>
        <v>105000</v>
      </c>
    </row>
    <row r="27" spans="1:6" ht="26.25" customHeight="1" x14ac:dyDescent="0.2">
      <c r="A27" s="124"/>
      <c r="B27" s="123"/>
      <c r="C27" s="125"/>
      <c r="D27" s="96"/>
      <c r="E27" s="128"/>
      <c r="F27" s="97"/>
    </row>
    <row r="28" spans="1:6" s="33" customFormat="1" ht="20.100000000000001" customHeight="1" x14ac:dyDescent="0.25">
      <c r="A28" s="52">
        <v>202</v>
      </c>
      <c r="B28" s="105" t="s">
        <v>49</v>
      </c>
      <c r="C28" s="106"/>
      <c r="D28" s="106"/>
      <c r="E28" s="51"/>
      <c r="F28" s="50">
        <f>F29</f>
        <v>70000</v>
      </c>
    </row>
    <row r="29" spans="1:6" ht="20.100000000000001" customHeight="1" x14ac:dyDescent="0.2">
      <c r="A29" s="124">
        <v>20201</v>
      </c>
      <c r="B29" s="49" t="s">
        <v>49</v>
      </c>
      <c r="C29" s="125">
        <v>1</v>
      </c>
      <c r="D29" s="96">
        <v>35000</v>
      </c>
      <c r="E29" s="96">
        <v>2</v>
      </c>
      <c r="F29" s="96">
        <f>D29*E29</f>
        <v>70000</v>
      </c>
    </row>
    <row r="30" spans="1:6" ht="24.75" customHeight="1" x14ac:dyDescent="0.2">
      <c r="A30" s="124"/>
      <c r="B30" s="48"/>
      <c r="C30" s="125"/>
      <c r="D30" s="96"/>
      <c r="E30" s="96"/>
      <c r="F30" s="96"/>
    </row>
    <row r="31" spans="1:6" s="33" customFormat="1" ht="20.100000000000001" customHeight="1" x14ac:dyDescent="0.25">
      <c r="A31" s="124"/>
      <c r="B31" s="47" t="s">
        <v>48</v>
      </c>
      <c r="C31" s="126"/>
      <c r="D31" s="126"/>
      <c r="E31" s="46"/>
      <c r="F31" s="34">
        <f>F33+F34+F35</f>
        <v>335000</v>
      </c>
    </row>
    <row r="32" spans="1:6" ht="56.25" customHeight="1" x14ac:dyDescent="0.2">
      <c r="A32" s="124"/>
      <c r="B32" s="45" t="s">
        <v>47</v>
      </c>
      <c r="C32" s="126"/>
      <c r="D32" s="126"/>
      <c r="E32" s="44"/>
      <c r="F32" s="43"/>
    </row>
    <row r="33" spans="1:6" ht="20.100000000000001" customHeight="1" x14ac:dyDescent="0.25">
      <c r="A33" s="28">
        <v>20301</v>
      </c>
      <c r="B33" s="27" t="s">
        <v>46</v>
      </c>
      <c r="C33" s="42">
        <v>5</v>
      </c>
      <c r="D33" s="41">
        <v>50000</v>
      </c>
      <c r="E33" s="41">
        <v>1</v>
      </c>
      <c r="F33" s="29">
        <f>E33*D33*C33</f>
        <v>250000</v>
      </c>
    </row>
    <row r="34" spans="1:6" ht="25.5" customHeight="1" x14ac:dyDescent="0.2">
      <c r="A34" s="124"/>
      <c r="B34" s="122" t="s">
        <v>45</v>
      </c>
      <c r="C34" s="125">
        <v>1</v>
      </c>
      <c r="D34" s="96">
        <v>85000</v>
      </c>
      <c r="E34" s="127">
        <v>1</v>
      </c>
      <c r="F34" s="40"/>
    </row>
    <row r="35" spans="1:6" ht="30" customHeight="1" x14ac:dyDescent="0.2">
      <c r="A35" s="124"/>
      <c r="B35" s="123"/>
      <c r="C35" s="125"/>
      <c r="D35" s="96"/>
      <c r="E35" s="96"/>
      <c r="F35" s="38">
        <f>E34*D34</f>
        <v>85000</v>
      </c>
    </row>
    <row r="36" spans="1:6" s="33" customFormat="1" ht="30" customHeight="1" x14ac:dyDescent="0.25">
      <c r="A36" s="37"/>
      <c r="B36" s="36" t="s">
        <v>44</v>
      </c>
      <c r="C36" s="35"/>
      <c r="D36" s="35"/>
      <c r="E36" s="35"/>
      <c r="F36" s="34">
        <f>F37</f>
        <v>12600</v>
      </c>
    </row>
    <row r="37" spans="1:6" ht="30" customHeight="1" x14ac:dyDescent="0.2">
      <c r="A37" s="32">
        <v>20501</v>
      </c>
      <c r="B37" s="31" t="s">
        <v>43</v>
      </c>
      <c r="C37" s="28">
        <v>1</v>
      </c>
      <c r="D37" s="28">
        <v>6300</v>
      </c>
      <c r="E37" s="28">
        <v>2</v>
      </c>
      <c r="F37" s="28">
        <f>D37*E37</f>
        <v>12600</v>
      </c>
    </row>
    <row r="38" spans="1:6" ht="20.100000000000001" customHeight="1" x14ac:dyDescent="0.2">
      <c r="A38" s="24"/>
      <c r="B38" s="98" t="s">
        <v>42</v>
      </c>
      <c r="C38" s="99"/>
      <c r="D38" s="99"/>
      <c r="E38" s="99"/>
      <c r="F38" s="23">
        <f>F31+F23+F36+F28</f>
        <v>732600</v>
      </c>
    </row>
    <row r="39" spans="1:6" ht="32.25" customHeight="1" x14ac:dyDescent="0.2">
      <c r="A39" s="28" t="s">
        <v>41</v>
      </c>
      <c r="B39" s="26"/>
      <c r="C39" s="26"/>
      <c r="D39" s="24"/>
      <c r="E39" s="24"/>
      <c r="F39" s="29"/>
    </row>
    <row r="40" spans="1:6" ht="20.100000000000001" customHeight="1" x14ac:dyDescent="0.25">
      <c r="A40" s="28">
        <v>301</v>
      </c>
      <c r="B40" s="125" t="s">
        <v>40</v>
      </c>
      <c r="C40" s="128"/>
      <c r="D40" s="128"/>
      <c r="E40" s="128"/>
      <c r="F40" s="30"/>
    </row>
    <row r="41" spans="1:6" ht="26.25" customHeight="1" x14ac:dyDescent="0.25">
      <c r="A41" s="28">
        <v>30101</v>
      </c>
      <c r="B41" s="27" t="s">
        <v>39</v>
      </c>
      <c r="C41" s="26"/>
      <c r="D41" s="26"/>
      <c r="E41" s="26"/>
      <c r="F41" s="29">
        <f>(F38-F36)*19.5%</f>
        <v>140400</v>
      </c>
    </row>
    <row r="42" spans="1:6" ht="20.100000000000001" customHeight="1" x14ac:dyDescent="0.25">
      <c r="A42" s="28">
        <v>30102</v>
      </c>
      <c r="B42" s="27" t="s">
        <v>38</v>
      </c>
      <c r="C42" s="26"/>
      <c r="D42" s="26"/>
      <c r="E42" s="26"/>
      <c r="F42" s="25">
        <f>(F37+F20)*1.18*34.5%</f>
        <v>6513.5999999999995</v>
      </c>
    </row>
    <row r="43" spans="1:6" ht="20.100000000000001" customHeight="1" x14ac:dyDescent="0.2">
      <c r="A43" s="24"/>
      <c r="B43" s="98" t="s">
        <v>37</v>
      </c>
      <c r="C43" s="99"/>
      <c r="D43" s="99"/>
      <c r="E43" s="99"/>
      <c r="F43" s="23">
        <f>F41+F42</f>
        <v>146913.60000000001</v>
      </c>
    </row>
    <row r="44" spans="1:6" ht="18.75" customHeight="1" x14ac:dyDescent="0.2">
      <c r="A44" s="132" t="s">
        <v>36</v>
      </c>
      <c r="B44" s="132"/>
      <c r="C44" s="132"/>
      <c r="D44" s="132"/>
      <c r="E44" s="132"/>
      <c r="F44" s="22">
        <f>F43+F38+F21</f>
        <v>1173479.6000000001</v>
      </c>
    </row>
    <row r="45" spans="1:6" ht="41.25" hidden="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</sheetData>
  <mergeCells count="61">
    <mergeCell ref="B43:E43"/>
    <mergeCell ref="A44:E44"/>
    <mergeCell ref="A24:A25"/>
    <mergeCell ref="C24:C25"/>
    <mergeCell ref="D24:D25"/>
    <mergeCell ref="E24:E25"/>
    <mergeCell ref="A34:A35"/>
    <mergeCell ref="C34:C35"/>
    <mergeCell ref="D34:D35"/>
    <mergeCell ref="A29:A30"/>
    <mergeCell ref="B40:E40"/>
    <mergeCell ref="E34:E35"/>
    <mergeCell ref="E26:E27"/>
    <mergeCell ref="E11:E12"/>
    <mergeCell ref="A3:A4"/>
    <mergeCell ref="C3:C4"/>
    <mergeCell ref="D3:D4"/>
    <mergeCell ref="A11:A12"/>
    <mergeCell ref="A16:A17"/>
    <mergeCell ref="C16:C17"/>
    <mergeCell ref="D16:D17"/>
    <mergeCell ref="B11:B12"/>
    <mergeCell ref="B16:B17"/>
    <mergeCell ref="A7:A8"/>
    <mergeCell ref="C7:C8"/>
    <mergeCell ref="D7:D8"/>
    <mergeCell ref="A9:A10"/>
    <mergeCell ref="B34:B35"/>
    <mergeCell ref="A26:A27"/>
    <mergeCell ref="C26:C27"/>
    <mergeCell ref="D26:D27"/>
    <mergeCell ref="C29:C30"/>
    <mergeCell ref="D29:D30"/>
    <mergeCell ref="A31:A32"/>
    <mergeCell ref="C31:C32"/>
    <mergeCell ref="D31:D32"/>
    <mergeCell ref="B26:B27"/>
    <mergeCell ref="E3:E4"/>
    <mergeCell ref="E9:E10"/>
    <mergeCell ref="B21:E21"/>
    <mergeCell ref="C11:C12"/>
    <mergeCell ref="D11:D12"/>
    <mergeCell ref="C9:C10"/>
    <mergeCell ref="D9:D10"/>
    <mergeCell ref="B7:B8"/>
    <mergeCell ref="E16:E17"/>
    <mergeCell ref="B3:B4"/>
    <mergeCell ref="F29:F30"/>
    <mergeCell ref="F26:F27"/>
    <mergeCell ref="B38:E38"/>
    <mergeCell ref="F3:F4"/>
    <mergeCell ref="F7:F8"/>
    <mergeCell ref="B9:B10"/>
    <mergeCell ref="B28:D28"/>
    <mergeCell ref="E29:E30"/>
    <mergeCell ref="F24:F25"/>
    <mergeCell ref="F9:F10"/>
    <mergeCell ref="F11:F12"/>
    <mergeCell ref="F16:F17"/>
    <mergeCell ref="E7:E8"/>
    <mergeCell ref="B24:B25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Terv</vt:lpstr>
      <vt:lpstr>Felcsút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2018-06-02T02:52:04Z</dcterms:created>
  <dcterms:modified xsi:type="dcterms:W3CDTF">2018-07-24T06:49:35Z</dcterms:modified>
</cp:coreProperties>
</file>